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8_{C0A29B42-2B31-4AB7-8F07-3DE6F3AB70BF}" xr6:coauthVersionLast="47" xr6:coauthVersionMax="47" xr10:uidLastSave="{00000000-0000-0000-0000-000000000000}"/>
  <bookViews>
    <workbookView xWindow="14232" yWindow="456" windowWidth="8808" windowHeight="11784" activeTab="1" xr2:uid="{00000000-000D-0000-FFFF-FFFF00000000}"/>
  </bookViews>
  <sheets>
    <sheet name="補助金概算内訳書（記入例）" sheetId="18" r:id="rId1"/>
    <sheet name="補助金概算内訳書（提出用）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8" l="1"/>
  <c r="K20" i="18" s="1"/>
  <c r="J19" i="18"/>
  <c r="K19" i="18" s="1"/>
  <c r="J26" i="18"/>
  <c r="J27" i="18" s="1"/>
  <c r="J22" i="18"/>
  <c r="K22" i="18" s="1"/>
  <c r="J21" i="18"/>
  <c r="K21" i="18" s="1"/>
  <c r="J18" i="18"/>
  <c r="K18" i="18" s="1"/>
  <c r="J17" i="18"/>
  <c r="K17" i="18" s="1"/>
  <c r="J16" i="18"/>
  <c r="K16" i="18" s="1"/>
  <c r="J15" i="18"/>
  <c r="K15" i="18" s="1"/>
  <c r="J14" i="18"/>
  <c r="K14" i="18" s="1"/>
  <c r="J13" i="18"/>
  <c r="K13" i="18" s="1"/>
  <c r="J12" i="18"/>
  <c r="K12" i="18" s="1"/>
  <c r="K23" i="18" s="1"/>
  <c r="J8" i="18"/>
  <c r="K8" i="18" s="1"/>
  <c r="J7" i="18"/>
  <c r="K7" i="18" s="1"/>
  <c r="J6" i="18"/>
  <c r="K6" i="18" s="1"/>
  <c r="J5" i="18"/>
  <c r="K5" i="18" s="1"/>
  <c r="J26" i="16"/>
  <c r="J27" i="16" s="1"/>
  <c r="K18" i="16"/>
  <c r="K16" i="16"/>
  <c r="J19" i="16"/>
  <c r="K19" i="16" s="1"/>
  <c r="J20" i="16"/>
  <c r="K20" i="16" s="1"/>
  <c r="J21" i="16"/>
  <c r="K21" i="16" s="1"/>
  <c r="J22" i="16"/>
  <c r="K22" i="16" s="1"/>
  <c r="J16" i="16"/>
  <c r="J12" i="16"/>
  <c r="K12" i="16" s="1"/>
  <c r="J13" i="16"/>
  <c r="K13" i="16" s="1"/>
  <c r="J14" i="16"/>
  <c r="K14" i="16" s="1"/>
  <c r="J15" i="16"/>
  <c r="K15" i="16" s="1"/>
  <c r="J18" i="16"/>
  <c r="J17" i="16"/>
  <c r="K17" i="16" s="1"/>
  <c r="J8" i="16"/>
  <c r="K8" i="16" s="1"/>
  <c r="J7" i="16"/>
  <c r="K7" i="16" s="1"/>
  <c r="J6" i="16"/>
  <c r="K6" i="16" s="1"/>
  <c r="J5" i="16"/>
  <c r="J9" i="16" s="1"/>
  <c r="K23" i="16" l="1"/>
  <c r="J23" i="18"/>
  <c r="K26" i="16"/>
  <c r="K27" i="16" s="1"/>
  <c r="J23" i="16"/>
  <c r="K9" i="18"/>
  <c r="K26" i="18"/>
  <c r="K27" i="18" s="1"/>
  <c r="J9" i="18"/>
  <c r="J30" i="18" s="1"/>
  <c r="K5" i="16"/>
  <c r="K9" i="16" s="1"/>
  <c r="K30" i="16" s="1"/>
  <c r="K30" i="18" l="1"/>
  <c r="K34" i="18" s="1"/>
  <c r="K32" i="18"/>
  <c r="J30" i="16"/>
  <c r="K34" i="16"/>
  <c r="K32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4" authorId="0" shapeId="0" xr:uid="{3562FDAF-2A21-4799-8098-B5F9E19BAD1B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</t>
        </r>
      </text>
    </comment>
    <comment ref="C5" authorId="0" shapeId="0" xr:uid="{07793522-3E9B-4EBA-963D-00B3F8C66180}">
      <text>
        <r>
          <rPr>
            <b/>
            <sz val="9"/>
            <color indexed="81"/>
            <rFont val="MS P ゴシック"/>
            <family val="3"/>
            <charset val="128"/>
          </rPr>
          <t>研修計画書（様式1‐2）の「研修No．」と連動した数字を記載してください。</t>
        </r>
      </text>
    </comment>
    <comment ref="E7" authorId="0" shapeId="0" xr:uid="{2900EF53-CA5F-4EE1-B872-2CFB7B25276C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</t>
        </r>
      </text>
    </comment>
    <comment ref="C12" authorId="0" shapeId="0" xr:uid="{7AD7498B-DA3A-4319-A90E-1EBCAA011907}">
      <text>
        <r>
          <rPr>
            <b/>
            <sz val="9"/>
            <color indexed="81"/>
            <rFont val="MS P ゴシック"/>
            <family val="3"/>
            <charset val="128"/>
          </rPr>
          <t>研修計画書（様式1‐2）の「研修No．」と連動した数字を記載してください。</t>
        </r>
      </text>
    </comment>
    <comment ref="C26" authorId="0" shapeId="0" xr:uid="{84FE9176-3553-403E-AF65-00E5FE36EF23}">
      <text>
        <r>
          <rPr>
            <b/>
            <sz val="9"/>
            <color indexed="81"/>
            <rFont val="MS P ゴシック"/>
            <family val="3"/>
            <charset val="128"/>
          </rPr>
          <t>研修計画書（様式1‐2）の「研修No．」と連動した数字を記載してください。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4" authorId="0" shapeId="0" xr:uid="{45B0A7F7-8DB6-4652-8D11-608361BFA6A7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</t>
        </r>
      </text>
    </comment>
    <comment ref="C5" authorId="0" shapeId="0" xr:uid="{E8240D10-2B68-4CDF-92FD-6E098A2A41C6}">
      <text>
        <r>
          <rPr>
            <b/>
            <sz val="9"/>
            <color indexed="81"/>
            <rFont val="MS P ゴシック"/>
            <family val="3"/>
            <charset val="128"/>
          </rPr>
          <t>研修計画書（様式1‐2）の「研修No．」と連動した数字を記載してください。</t>
        </r>
      </text>
    </comment>
    <comment ref="E7" authorId="0" shapeId="0" xr:uid="{03E5C3E8-40C8-49EF-BBA7-5EB34D357FD4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</t>
        </r>
      </text>
    </comment>
    <comment ref="C12" authorId="0" shapeId="0" xr:uid="{4E65A158-D571-4B4B-8A50-3F2EC505395C}">
      <text>
        <r>
          <rPr>
            <b/>
            <sz val="9"/>
            <color indexed="81"/>
            <rFont val="MS P ゴシック"/>
            <family val="3"/>
            <charset val="128"/>
          </rPr>
          <t>研修計画書（様式1‐2）の「研修No．」と連動した数字を記載してください。</t>
        </r>
      </text>
    </comment>
    <comment ref="C26" authorId="0" shapeId="0" xr:uid="{CB77FFC6-391B-4C2E-A048-C2F625764BAB}">
      <text>
        <r>
          <rPr>
            <b/>
            <sz val="9"/>
            <color indexed="81"/>
            <rFont val="MS P ゴシック"/>
            <family val="3"/>
            <charset val="128"/>
          </rPr>
          <t>研修計画書（様式1‐2）の「研修No．」と連動した数字を記載してください。</t>
        </r>
      </text>
    </comment>
  </commentList>
</comments>
</file>

<file path=xl/sharedStrings.xml><?xml version="1.0" encoding="utf-8"?>
<sst xmlns="http://schemas.openxmlformats.org/spreadsheetml/2006/main" count="135" uniqueCount="55">
  <si>
    <t>備考</t>
    <rPh sb="0" eb="2">
      <t>ビコウ</t>
    </rPh>
    <phoneticPr fontId="1"/>
  </si>
  <si>
    <t>※　必要に応じて、記入欄を増やしてください。</t>
    <rPh sb="2" eb="4">
      <t>ヒツヨウ</t>
    </rPh>
    <rPh sb="5" eb="6">
      <t>オウ</t>
    </rPh>
    <rPh sb="9" eb="11">
      <t>キニュウ</t>
    </rPh>
    <rPh sb="11" eb="12">
      <t>ラン</t>
    </rPh>
    <rPh sb="13" eb="14">
      <t>フ</t>
    </rPh>
    <phoneticPr fontId="1"/>
  </si>
  <si>
    <t>備考</t>
    <phoneticPr fontId="1"/>
  </si>
  <si>
    <t>研修時間</t>
    <rPh sb="0" eb="4">
      <t>ケンシュウジカン</t>
    </rPh>
    <phoneticPr fontId="1"/>
  </si>
  <si>
    <t>　</t>
    <phoneticPr fontId="1"/>
  </si>
  <si>
    <t>〇〇航空　那覇‐東京　往復</t>
    <rPh sb="2" eb="4">
      <t>コウクウ</t>
    </rPh>
    <rPh sb="5" eb="7">
      <t>ナハ</t>
    </rPh>
    <rPh sb="8" eb="10">
      <t>トウキョウ</t>
    </rPh>
    <rPh sb="11" eb="13">
      <t>オウフク</t>
    </rPh>
    <phoneticPr fontId="1"/>
  </si>
  <si>
    <t>〇〇航空　東京‐那覇　往復</t>
    <rPh sb="2" eb="4">
      <t>コウクウ</t>
    </rPh>
    <rPh sb="5" eb="7">
      <t>トウキョウ</t>
    </rPh>
    <rPh sb="8" eb="10">
      <t>ナハ</t>
    </rPh>
    <rPh sb="11" eb="13">
      <t>オウフク</t>
    </rPh>
    <phoneticPr fontId="1"/>
  </si>
  <si>
    <t>旅費交通費</t>
    <rPh sb="0" eb="2">
      <t>リョヒ</t>
    </rPh>
    <rPh sb="2" eb="5">
      <t>コウツウヒ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</si>
  <si>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</si>
  <si>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</si>
  <si>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</si>
  <si>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</si>
  <si>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</si>
  <si>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</si>
  <si>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〇〇ホテル</t>
  </si>
  <si>
    <t>支払い予定額
（税抜）</t>
    <rPh sb="0" eb="2">
      <t>シハラ</t>
    </rPh>
    <rPh sb="3" eb="5">
      <t>ヨテイ</t>
    </rPh>
    <rPh sb="5" eb="6">
      <t>ガク</t>
    </rPh>
    <rPh sb="8" eb="10">
      <t>ゼイヌ</t>
    </rPh>
    <phoneticPr fontId="1"/>
  </si>
  <si>
    <t>人数</t>
    <rPh sb="0" eb="2">
      <t>ニンズウ</t>
    </rPh>
    <phoneticPr fontId="1"/>
  </si>
  <si>
    <t>⑦</t>
    <phoneticPr fontId="1"/>
  </si>
  <si>
    <t>⑧</t>
    <phoneticPr fontId="1"/>
  </si>
  <si>
    <t>（様式１－６）</t>
    <rPh sb="1" eb="3">
      <t>ヨウシキ</t>
    </rPh>
    <phoneticPr fontId="1"/>
  </si>
  <si>
    <t>補助金申請　概算内訳書</t>
    <rPh sb="3" eb="5">
      <t>シンセイ</t>
    </rPh>
    <phoneticPr fontId="1"/>
  </si>
  <si>
    <t>経費
区分</t>
    <rPh sb="0" eb="2">
      <t>ケイヒ</t>
    </rPh>
    <rPh sb="3" eb="5">
      <t>クブン</t>
    </rPh>
    <phoneticPr fontId="1"/>
  </si>
  <si>
    <t>①交通費（移動手段及び区間 ）
②宿泊費（宿泊先名）</t>
    <rPh sb="5" eb="9">
      <t>イドウシュダン</t>
    </rPh>
    <rPh sb="9" eb="10">
      <t>オヨ</t>
    </rPh>
    <rPh sb="11" eb="13">
      <t>クカン</t>
    </rPh>
    <rPh sb="21" eb="24">
      <t>シュクハクサキ</t>
    </rPh>
    <rPh sb="24" eb="25">
      <t>メイ</t>
    </rPh>
    <phoneticPr fontId="1"/>
  </si>
  <si>
    <t>単価
（税抜）</t>
    <rPh sb="0" eb="2">
      <t>タンカ</t>
    </rPh>
    <rPh sb="4" eb="6">
      <t>ゼイヌ</t>
    </rPh>
    <phoneticPr fontId="1"/>
  </si>
  <si>
    <t>出発日/
ﾁｪｯｸｲﾝ日</t>
    <rPh sb="0" eb="3">
      <t>シュッパツビ</t>
    </rPh>
    <rPh sb="11" eb="12">
      <t>ビ</t>
    </rPh>
    <phoneticPr fontId="1"/>
  </si>
  <si>
    <t>帰着日/
ﾁｪｯｸｱｳﾄ日</t>
    <rPh sb="0" eb="2">
      <t>キチャク</t>
    </rPh>
    <rPh sb="2" eb="3">
      <t>ビ</t>
    </rPh>
    <rPh sb="12" eb="13">
      <t>ビ</t>
    </rPh>
    <phoneticPr fontId="1"/>
  </si>
  <si>
    <t>⑨その他</t>
    <rPh sb="3" eb="4">
      <t>タ</t>
    </rPh>
    <phoneticPr fontId="1"/>
  </si>
  <si>
    <t>研修実施にかかる経費</t>
    <rPh sb="0" eb="4">
      <t>ケンシュウジッシ</t>
    </rPh>
    <rPh sb="8" eb="10">
      <t>ケイヒ</t>
    </rPh>
    <phoneticPr fontId="1"/>
  </si>
  <si>
    <t>補助申請額 　概算合計　（①＋②＋③＋④＋⑤＋⑥＋⑦＋⑧＋⑨）</t>
    <rPh sb="2" eb="5">
      <t>シンセイガク</t>
    </rPh>
    <rPh sb="9" eb="11">
      <t>ゴウケイ</t>
    </rPh>
    <phoneticPr fontId="1"/>
  </si>
  <si>
    <t>⑨</t>
    <phoneticPr fontId="1"/>
  </si>
  <si>
    <t>他</t>
    <rPh sb="0" eb="1">
      <t>ホカ</t>
    </rPh>
    <phoneticPr fontId="1"/>
  </si>
  <si>
    <t>研修実施にかかる経費
合計</t>
    <rPh sb="8" eb="10">
      <t>ケイヒ</t>
    </rPh>
    <phoneticPr fontId="1"/>
  </si>
  <si>
    <t>その他経費
合計</t>
    <rPh sb="3" eb="5">
      <t>ケイヒ</t>
    </rPh>
    <phoneticPr fontId="1"/>
  </si>
  <si>
    <t>旅費交通費
合計</t>
    <phoneticPr fontId="1"/>
  </si>
  <si>
    <t>補助申請額</t>
    <rPh sb="0" eb="2">
      <t>ホジョ</t>
    </rPh>
    <rPh sb="2" eb="5">
      <t>シンセイガク</t>
    </rPh>
    <phoneticPr fontId="1"/>
  </si>
  <si>
    <t>※補助申請額は、上限100万円に対し、補助対象経費の8/10となります。
※千円未満は「切り捨て」となります。</t>
    <phoneticPr fontId="1"/>
  </si>
  <si>
    <t>◎◎研修（〇〇貸会議室）</t>
    <phoneticPr fontId="1"/>
  </si>
  <si>
    <t>〇〇研修（△△貸会議室）</t>
    <phoneticPr fontId="1"/>
  </si>
  <si>
    <t>□□オンライン研修（ポケットWi-fiリース）</t>
    <phoneticPr fontId="1"/>
  </si>
  <si>
    <t>10月21日、22日</t>
    <rPh sb="2" eb="3">
      <t>ガツ</t>
    </rPh>
    <rPh sb="5" eb="6">
      <t>ニチ</t>
    </rPh>
    <rPh sb="9" eb="10">
      <t>ニチ</t>
    </rPh>
    <phoneticPr fontId="1"/>
  </si>
  <si>
    <t>10月21日、22日</t>
    <phoneticPr fontId="1"/>
  </si>
  <si>
    <t>11月30日、12月2日、15日、
1月15日、25日、2月15日</t>
    <rPh sb="2" eb="3">
      <t>ガツ</t>
    </rPh>
    <rPh sb="5" eb="6">
      <t>ヒ</t>
    </rPh>
    <rPh sb="9" eb="10">
      <t>ガツ</t>
    </rPh>
    <rPh sb="11" eb="12">
      <t>ヒ</t>
    </rPh>
    <rPh sb="15" eb="16">
      <t>ヒ</t>
    </rPh>
    <rPh sb="19" eb="20">
      <t>ガツ</t>
    </rPh>
    <rPh sb="22" eb="23">
      <t>ヒ</t>
    </rPh>
    <rPh sb="26" eb="27">
      <t>ヒ</t>
    </rPh>
    <rPh sb="29" eb="30">
      <t>ガツ</t>
    </rPh>
    <rPh sb="32" eb="33">
      <t>ニチ</t>
    </rPh>
    <phoneticPr fontId="1"/>
  </si>
  <si>
    <t>研修日</t>
    <phoneticPr fontId="1"/>
  </si>
  <si>
    <t>時間</t>
    <rPh sb="0" eb="2">
      <t>ジカン</t>
    </rPh>
    <phoneticPr fontId="1"/>
  </si>
  <si>
    <t>〇〇研修（テキスト印刷）</t>
    <rPh sb="9" eb="11">
      <t>インサツ</t>
    </rPh>
    <phoneticPr fontId="1"/>
  </si>
  <si>
    <t>補助対象額
（税抜）</t>
    <rPh sb="2" eb="4">
      <t>タイショウ</t>
    </rPh>
    <rPh sb="4" eb="5">
      <t>ガク</t>
    </rPh>
    <rPh sb="7" eb="9">
      <t>ゼイヌ</t>
    </rPh>
    <phoneticPr fontId="1"/>
  </si>
  <si>
    <t>◎◎研修（講師：□□□氏）</t>
    <rPh sb="5" eb="7">
      <t>コウシ</t>
    </rPh>
    <rPh sb="11" eb="12">
      <t>シ</t>
    </rPh>
    <phoneticPr fontId="1"/>
  </si>
  <si>
    <t>〇〇研修（通訳：△△△氏）</t>
    <phoneticPr fontId="1"/>
  </si>
  <si>
    <t>□□オンライン研修：全６回
（株式会社◎◎、講師：◎◎氏）</t>
    <rPh sb="15" eb="19">
      <t>カブシキガイシャ</t>
    </rPh>
    <rPh sb="22" eb="24">
      <t>コウシ</t>
    </rPh>
    <phoneticPr fontId="1"/>
  </si>
  <si>
    <t>研修
№</t>
    <rPh sb="0" eb="2">
      <t>ケンシュウ</t>
    </rPh>
    <phoneticPr fontId="1"/>
  </si>
  <si>
    <t>◎◎研修（講師：□□□氏）</t>
    <phoneticPr fontId="1"/>
  </si>
  <si>
    <t>上限額（1時間当）
税抜：30,000円</t>
    <rPh sb="0" eb="2">
      <t>ジョウゲン</t>
    </rPh>
    <rPh sb="2" eb="3">
      <t>ガク</t>
    </rPh>
    <rPh sb="5" eb="7">
      <t>ジカン</t>
    </rPh>
    <rPh sb="7" eb="8">
      <t>ア</t>
    </rPh>
    <rPh sb="10" eb="12">
      <t>ゼイヌキ</t>
    </rPh>
    <rPh sb="19" eb="20">
      <t>エン</t>
    </rPh>
    <phoneticPr fontId="1"/>
  </si>
  <si>
    <t>上限額（1時間当）
税抜：3,500円</t>
    <phoneticPr fontId="1"/>
  </si>
  <si>
    <t>上限額（1時間当）
税抜：5,000円</t>
    <phoneticPr fontId="1"/>
  </si>
  <si>
    <t>③講師謝金、④会場使用料、⑤通訳料
⑥リース料、⑦印刷製本費、⑧講座受講料</t>
    <rPh sb="1" eb="3">
      <t>コウシ</t>
    </rPh>
    <rPh sb="3" eb="5">
      <t>シャキン</t>
    </rPh>
    <rPh sb="7" eb="9">
      <t>カイジョウ</t>
    </rPh>
    <rPh sb="9" eb="12">
      <t>シヨウリョウ</t>
    </rPh>
    <rPh sb="22" eb="23">
      <t>リョウ</t>
    </rPh>
    <rPh sb="25" eb="27">
      <t>インサツ</t>
    </rPh>
    <rPh sb="27" eb="29">
      <t>セイホン</t>
    </rPh>
    <rPh sb="29" eb="30">
      <t>ヒ</t>
    </rPh>
    <rPh sb="32" eb="34">
      <t>コウザ</t>
    </rPh>
    <rPh sb="34" eb="37">
      <t>ジュコウリョウ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</si>
</sst>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General&quot;泊&quot;"/>
    <numFmt numFmtId="178" formatCode="#,##0_);[Red]\(#,##0\)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176" fontId="2" fillId="0" borderId="6" xfId="0" applyNumberFormat="1" applyFont="1" applyBorder="1" applyAlignment="1">
      <alignment vertical="center" wrapText="1"/>
    </xf>
    <xf numFmtId="56" fontId="3" fillId="0" borderId="6" xfId="0" applyNumberFormat="1" applyFont="1" applyBorder="1">
      <alignment vertical="center"/>
    </xf>
    <xf numFmtId="0" fontId="3" fillId="0" borderId="4" xfId="0" applyFont="1" applyBorder="1" applyAlignment="1">
      <alignment vertical="center" wrapText="1"/>
    </xf>
    <xf numFmtId="177" fontId="3" fillId="0" borderId="6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56" fontId="3" fillId="2" borderId="6" xfId="0" applyNumberFormat="1" applyFont="1" applyFill="1" applyBorder="1">
      <alignment vertical="center"/>
    </xf>
    <xf numFmtId="178" fontId="3" fillId="2" borderId="6" xfId="0" applyNumberFormat="1" applyFont="1" applyFill="1" applyBorder="1">
      <alignment vertical="center"/>
    </xf>
    <xf numFmtId="176" fontId="2" fillId="2" borderId="6" xfId="0" applyNumberFormat="1" applyFont="1" applyFill="1" applyBorder="1" applyAlignment="1">
      <alignment vertical="center" wrapText="1"/>
    </xf>
    <xf numFmtId="38" fontId="3" fillId="2" borderId="6" xfId="1" applyFont="1" applyFill="1" applyBorder="1">
      <alignment vertical="center"/>
    </xf>
    <xf numFmtId="38" fontId="3" fillId="0" borderId="6" xfId="1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0" borderId="4" xfId="0" applyFont="1" applyBorder="1" applyAlignment="1">
      <alignment vertical="center" wrapText="1"/>
    </xf>
    <xf numFmtId="176" fontId="7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176" fontId="7" fillId="0" borderId="0" xfId="0" applyNumberFormat="1" applyFont="1" applyAlignment="1">
      <alignment vertical="center" wrapText="1"/>
    </xf>
    <xf numFmtId="176" fontId="7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vertical="center" textRotation="255" shrinkToFit="1"/>
    </xf>
    <xf numFmtId="0" fontId="7" fillId="0" borderId="6" xfId="0" applyFont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vertical="center" textRotation="255" shrinkToFit="1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right" vertical="center" wrapText="1"/>
    </xf>
    <xf numFmtId="38" fontId="7" fillId="0" borderId="0" xfId="0" applyNumberFormat="1" applyFont="1">
      <alignment vertical="center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176" fontId="13" fillId="0" borderId="9" xfId="0" applyNumberFormat="1" applyFont="1" applyBorder="1">
      <alignment vertical="center"/>
    </xf>
    <xf numFmtId="176" fontId="7" fillId="3" borderId="0" xfId="0" applyNumberFormat="1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178" fontId="7" fillId="0" borderId="6" xfId="0" applyNumberFormat="1" applyFont="1" applyBorder="1" applyAlignment="1">
      <alignment vertical="center" wrapText="1"/>
    </xf>
    <xf numFmtId="178" fontId="7" fillId="0" borderId="4" xfId="0" applyNumberFormat="1" applyFont="1" applyBorder="1">
      <alignment vertical="center"/>
    </xf>
    <xf numFmtId="178" fontId="3" fillId="0" borderId="6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0" fontId="7" fillId="0" borderId="6" xfId="0" applyFont="1" applyBorder="1" applyAlignment="1">
      <alignment vertical="center" textRotation="255"/>
    </xf>
    <xf numFmtId="0" fontId="7" fillId="0" borderId="0" xfId="0" applyFont="1" applyAlignment="1">
      <alignment vertical="center" textRotation="255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textRotation="255"/>
    </xf>
    <xf numFmtId="176" fontId="8" fillId="0" borderId="0" xfId="0" applyNumberFormat="1" applyFont="1" applyAlignment="1">
      <alignment vertical="center" wrapText="1"/>
    </xf>
    <xf numFmtId="38" fontId="3" fillId="0" borderId="6" xfId="1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7" fillId="2" borderId="3" xfId="0" applyFont="1" applyFill="1" applyBorder="1">
      <alignment vertical="center"/>
    </xf>
    <xf numFmtId="178" fontId="3" fillId="0" borderId="6" xfId="0" applyNumberFormat="1" applyFont="1" applyBorder="1">
      <alignment vertical="center"/>
    </xf>
    <xf numFmtId="38" fontId="3" fillId="2" borderId="6" xfId="1" applyFont="1" applyFill="1" applyBorder="1" applyAlignment="1">
      <alignment horizontal="right" vertical="center"/>
    </xf>
    <xf numFmtId="38" fontId="2" fillId="2" borderId="6" xfId="1" applyFont="1" applyFill="1" applyBorder="1">
      <alignment vertical="center"/>
    </xf>
    <xf numFmtId="38" fontId="2" fillId="0" borderId="6" xfId="1" applyFont="1" applyBorder="1">
      <alignment vertical="center"/>
    </xf>
    <xf numFmtId="38" fontId="3" fillId="2" borderId="4" xfId="1" applyFont="1" applyFill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4" xfId="1" applyFont="1" applyBorder="1" applyAlignment="1">
      <alignment vertical="center" wrapText="1"/>
    </xf>
    <xf numFmtId="38" fontId="3" fillId="0" borderId="2" xfId="1" applyFont="1" applyFill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8" fontId="2" fillId="2" borderId="6" xfId="0" applyNumberFormat="1" applyFont="1" applyFill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6" fontId="2" fillId="2" borderId="6" xfId="0" applyNumberFormat="1" applyFont="1" applyFill="1" applyBorder="1">
      <alignment vertical="center"/>
    </xf>
    <xf numFmtId="38" fontId="2" fillId="2" borderId="6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vertical="center" wrapText="1"/>
    </xf>
    <xf numFmtId="177" fontId="2" fillId="0" borderId="6" xfId="0" applyNumberFormat="1" applyFont="1" applyBorder="1" applyAlignment="1">
      <alignment horizontal="center" vertical="center"/>
    </xf>
    <xf numFmtId="56" fontId="2" fillId="0" borderId="6" xfId="0" applyNumberFormat="1" applyFont="1" applyBorder="1">
      <alignment vertical="center"/>
    </xf>
    <xf numFmtId="0" fontId="2" fillId="0" borderId="0" xfId="0" applyFont="1" applyAlignment="1">
      <alignment vertical="center" textRotation="255"/>
    </xf>
    <xf numFmtId="0" fontId="2" fillId="0" borderId="7" xfId="0" applyFont="1" applyBorder="1" applyAlignment="1">
      <alignment vertical="center" wrapText="1"/>
    </xf>
    <xf numFmtId="178" fontId="3" fillId="2" borderId="6" xfId="0" applyNumberFormat="1" applyFont="1" applyFill="1" applyBorder="1" applyAlignment="1">
      <alignment horizontal="right" vertical="center"/>
    </xf>
    <xf numFmtId="178" fontId="3" fillId="2" borderId="4" xfId="1" applyNumberFormat="1" applyFont="1" applyFill="1" applyBorder="1" applyAlignment="1">
      <alignment horizontal="right" vertical="center"/>
    </xf>
    <xf numFmtId="178" fontId="3" fillId="2" borderId="6" xfId="1" applyNumberFormat="1" applyFont="1" applyFill="1" applyBorder="1">
      <alignment vertical="center"/>
    </xf>
    <xf numFmtId="178" fontId="7" fillId="0" borderId="6" xfId="0" applyNumberFormat="1" applyFont="1" applyBorder="1">
      <alignment vertical="center"/>
    </xf>
    <xf numFmtId="178" fontId="2" fillId="2" borderId="6" xfId="1" applyNumberFormat="1" applyFont="1" applyFill="1" applyBorder="1">
      <alignment vertical="center"/>
    </xf>
    <xf numFmtId="178" fontId="2" fillId="0" borderId="6" xfId="1" applyNumberFormat="1" applyFont="1" applyBorder="1">
      <alignment vertical="center"/>
    </xf>
    <xf numFmtId="178" fontId="7" fillId="0" borderId="6" xfId="0" applyNumberFormat="1" applyFont="1" applyBorder="1" applyAlignment="1">
      <alignment horizontal="right" vertical="center"/>
    </xf>
    <xf numFmtId="38" fontId="2" fillId="2" borderId="4" xfId="1" applyFont="1" applyFill="1" applyBorder="1" applyAlignment="1">
      <alignment vertical="center"/>
    </xf>
    <xf numFmtId="178" fontId="2" fillId="2" borderId="4" xfId="1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178" fontId="2" fillId="2" borderId="6" xfId="0" applyNumberFormat="1" applyFont="1" applyFill="1" applyBorder="1" applyAlignment="1">
      <alignment horizontal="right" vertical="center"/>
    </xf>
    <xf numFmtId="38" fontId="2" fillId="0" borderId="4" xfId="1" applyFont="1" applyBorder="1" applyAlignment="1">
      <alignment vertical="center"/>
    </xf>
    <xf numFmtId="38" fontId="2" fillId="0" borderId="6" xfId="1" applyFont="1" applyFill="1" applyBorder="1">
      <alignment vertical="center"/>
    </xf>
    <xf numFmtId="178" fontId="2" fillId="0" borderId="6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38" fontId="2" fillId="0" borderId="4" xfId="1" applyFont="1" applyBorder="1" applyAlignment="1">
      <alignment vertical="center" wrapText="1"/>
    </xf>
    <xf numFmtId="38" fontId="2" fillId="0" borderId="2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7" fillId="0" borderId="0" xfId="0" applyFont="1" applyAlignment="1">
      <alignment vertical="top" wrapText="1"/>
    </xf>
    <xf numFmtId="38" fontId="2" fillId="0" borderId="6" xfId="1" applyFont="1" applyBorder="1" applyAlignment="1">
      <alignment horizontal="right" vertical="center"/>
    </xf>
    <xf numFmtId="178" fontId="2" fillId="2" borderId="4" xfId="1" applyNumberFormat="1" applyFont="1" applyFill="1" applyBorder="1" applyAlignment="1">
      <alignment horizontal="right" vertical="center" wrapText="1"/>
    </xf>
    <xf numFmtId="178" fontId="2" fillId="3" borderId="4" xfId="1" applyNumberFormat="1" applyFont="1" applyFill="1" applyBorder="1" applyAlignment="1">
      <alignment horizontal="right" vertical="center" wrapText="1"/>
    </xf>
    <xf numFmtId="178" fontId="2" fillId="2" borderId="6" xfId="1" applyNumberFormat="1" applyFont="1" applyFill="1" applyBorder="1" applyAlignment="1">
      <alignment horizontal="right" vertical="center"/>
    </xf>
    <xf numFmtId="178" fontId="2" fillId="0" borderId="6" xfId="1" applyNumberFormat="1" applyFont="1" applyFill="1" applyBorder="1" applyAlignment="1">
      <alignment horizontal="right" vertical="center"/>
    </xf>
    <xf numFmtId="178" fontId="2" fillId="3" borderId="6" xfId="1" applyNumberFormat="1" applyFont="1" applyFill="1" applyBorder="1" applyAlignment="1">
      <alignment horizontal="right" vertical="center"/>
    </xf>
    <xf numFmtId="178" fontId="2" fillId="2" borderId="6" xfId="1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178" fontId="3" fillId="0" borderId="6" xfId="1" applyNumberFormat="1" applyFont="1" applyBorder="1">
      <alignment vertical="center"/>
    </xf>
    <xf numFmtId="178" fontId="3" fillId="2" borderId="4" xfId="1" applyNumberFormat="1" applyFont="1" applyFill="1" applyBorder="1" applyAlignment="1">
      <alignment horizontal="right" vertical="center" wrapText="1"/>
    </xf>
    <xf numFmtId="178" fontId="3" fillId="3" borderId="4" xfId="1" applyNumberFormat="1" applyFont="1" applyFill="1" applyBorder="1" applyAlignment="1">
      <alignment horizontal="right" vertical="center" wrapText="1"/>
    </xf>
    <xf numFmtId="178" fontId="3" fillId="2" borderId="6" xfId="1" applyNumberFormat="1" applyFont="1" applyFill="1" applyBorder="1" applyAlignment="1">
      <alignment horizontal="right" vertical="center" wrapText="1"/>
    </xf>
    <xf numFmtId="38" fontId="3" fillId="0" borderId="4" xfId="1" applyFont="1" applyFill="1" applyBorder="1" applyAlignment="1">
      <alignment vertical="center"/>
    </xf>
    <xf numFmtId="178" fontId="3" fillId="2" borderId="6" xfId="1" applyNumberFormat="1" applyFont="1" applyFill="1" applyBorder="1" applyAlignment="1">
      <alignment horizontal="right" vertical="center"/>
    </xf>
    <xf numFmtId="178" fontId="3" fillId="0" borderId="6" xfId="1" applyNumberFormat="1" applyFont="1" applyFill="1" applyBorder="1" applyAlignment="1">
      <alignment horizontal="right" vertical="center"/>
    </xf>
    <xf numFmtId="176" fontId="2" fillId="0" borderId="12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56" fontId="3" fillId="0" borderId="2" xfId="0" applyNumberFormat="1" applyFont="1" applyBorder="1" applyAlignment="1">
      <alignment horizontal="center" vertical="center"/>
    </xf>
    <xf numFmtId="56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56" fontId="3" fillId="2" borderId="2" xfId="0" applyNumberFormat="1" applyFont="1" applyFill="1" applyBorder="1" applyAlignment="1">
      <alignment horizontal="center" vertical="center"/>
    </xf>
    <xf numFmtId="56" fontId="3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56" fontId="3" fillId="0" borderId="2" xfId="0" applyNumberFormat="1" applyFont="1" applyBorder="1" applyAlignment="1">
      <alignment horizontal="left" vertical="center"/>
    </xf>
    <xf numFmtId="56" fontId="3" fillId="0" borderId="4" xfId="0" applyNumberFormat="1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textRotation="255" shrinkToFit="1"/>
    </xf>
    <xf numFmtId="0" fontId="7" fillId="2" borderId="5" xfId="0" applyFont="1" applyFill="1" applyBorder="1" applyAlignment="1">
      <alignment horizontal="center" vertical="center" textRotation="255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5" xfId="0" applyFont="1" applyBorder="1" applyAlignment="1">
      <alignment horizontal="center" vertical="center" textRotation="255" shrinkToFit="1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textRotation="255"/>
    </xf>
    <xf numFmtId="0" fontId="16" fillId="2" borderId="2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56" fontId="3" fillId="0" borderId="2" xfId="0" applyNumberFormat="1" applyFont="1" applyBorder="1" applyAlignment="1">
      <alignment horizontal="center" vertical="center" wrapText="1"/>
    </xf>
    <xf numFmtId="56" fontId="3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1254-1167-4303-910E-6B5CE9224496}">
  <dimension ref="A1:S36"/>
  <sheetViews>
    <sheetView view="pageBreakPreview" topLeftCell="A13" zoomScale="85" zoomScaleNormal="100" zoomScaleSheetLayoutView="85" workbookViewId="0">
      <selection activeCell="B28" sqref="B28:L28"/>
    </sheetView>
  </sheetViews>
  <sheetFormatPr defaultColWidth="9" defaultRowHeight="12"/>
  <cols>
    <col min="1" max="1" width="3.77734375" style="11" customWidth="1"/>
    <col min="2" max="2" width="3.6640625" style="11" customWidth="1"/>
    <col min="3" max="3" width="5.44140625" style="11" customWidth="1"/>
    <col min="4" max="4" width="24.77734375" style="11" bestFit="1" customWidth="1"/>
    <col min="5" max="5" width="8.88671875" style="11" customWidth="1"/>
    <col min="6" max="7" width="13.21875" style="11" customWidth="1"/>
    <col min="8" max="8" width="11.33203125" style="11" customWidth="1"/>
    <col min="9" max="9" width="10.33203125" style="11" customWidth="1"/>
    <col min="10" max="11" width="12.6640625" style="11" customWidth="1"/>
    <col min="12" max="12" width="14.6640625" style="39" bestFit="1" customWidth="1"/>
    <col min="13" max="13" width="8.44140625" style="11" customWidth="1"/>
    <col min="14" max="14" width="11.21875" style="11" customWidth="1"/>
    <col min="15" max="16384" width="9" style="11"/>
  </cols>
  <sheetData>
    <row r="1" spans="1:14" ht="15.6" customHeight="1">
      <c r="A1" s="43" t="s">
        <v>19</v>
      </c>
    </row>
    <row r="2" spans="1:14" ht="28.5" customHeight="1">
      <c r="B2" s="171" t="s">
        <v>20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2"/>
      <c r="N2" s="13"/>
    </row>
    <row r="3" spans="1:14" ht="18.75" customHeight="1"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  <c r="M3" s="16"/>
      <c r="N3" s="16"/>
    </row>
    <row r="4" spans="1:14" ht="37.799999999999997" customHeight="1">
      <c r="A4" s="172" t="s">
        <v>21</v>
      </c>
      <c r="B4" s="173"/>
      <c r="C4" s="69" t="s">
        <v>49</v>
      </c>
      <c r="D4" s="174" t="s">
        <v>22</v>
      </c>
      <c r="E4" s="175"/>
      <c r="F4" s="69" t="s">
        <v>24</v>
      </c>
      <c r="G4" s="69" t="s">
        <v>25</v>
      </c>
      <c r="H4" s="70" t="s">
        <v>23</v>
      </c>
      <c r="I4" s="70" t="s">
        <v>16</v>
      </c>
      <c r="J4" s="69" t="s">
        <v>15</v>
      </c>
      <c r="K4" s="70" t="s">
        <v>45</v>
      </c>
      <c r="L4" s="70" t="s">
        <v>2</v>
      </c>
    </row>
    <row r="5" spans="1:14" ht="28.2" customHeight="1">
      <c r="A5" s="176" t="s">
        <v>7</v>
      </c>
      <c r="B5" s="179" t="s">
        <v>8</v>
      </c>
      <c r="C5" s="98">
        <v>1</v>
      </c>
      <c r="D5" s="193" t="s">
        <v>5</v>
      </c>
      <c r="E5" s="194"/>
      <c r="F5" s="6">
        <v>44465</v>
      </c>
      <c r="G5" s="6">
        <v>46293</v>
      </c>
      <c r="H5" s="57">
        <v>30000</v>
      </c>
      <c r="I5" s="9">
        <v>3</v>
      </c>
      <c r="J5" s="7">
        <f>H5*I5</f>
        <v>90000</v>
      </c>
      <c r="K5" s="81">
        <f>J5*0.8</f>
        <v>72000</v>
      </c>
      <c r="L5" s="8"/>
    </row>
    <row r="6" spans="1:14" ht="28.2" customHeight="1">
      <c r="A6" s="177"/>
      <c r="B6" s="179"/>
      <c r="C6" s="98">
        <v>2</v>
      </c>
      <c r="D6" s="193" t="s">
        <v>6</v>
      </c>
      <c r="E6" s="194"/>
      <c r="F6" s="6">
        <v>44488</v>
      </c>
      <c r="G6" s="6">
        <v>44491</v>
      </c>
      <c r="H6" s="57">
        <v>30000</v>
      </c>
      <c r="I6" s="9">
        <v>1</v>
      </c>
      <c r="J6" s="7">
        <f>H6*I6</f>
        <v>30000</v>
      </c>
      <c r="K6" s="81">
        <f t="shared" ref="K6" si="0">J6*0.8</f>
        <v>24000</v>
      </c>
      <c r="L6" s="8"/>
    </row>
    <row r="7" spans="1:14" ht="28.2" customHeight="1">
      <c r="A7" s="177"/>
      <c r="B7" s="182" t="s">
        <v>9</v>
      </c>
      <c r="C7" s="99">
        <v>1</v>
      </c>
      <c r="D7" s="3" t="s">
        <v>14</v>
      </c>
      <c r="E7" s="4">
        <v>2</v>
      </c>
      <c r="F7" s="2">
        <v>44465</v>
      </c>
      <c r="G7" s="2">
        <v>46293</v>
      </c>
      <c r="H7" s="10">
        <v>15000</v>
      </c>
      <c r="I7" s="10">
        <v>3</v>
      </c>
      <c r="J7" s="56">
        <f>E7*H7*I7</f>
        <v>90000</v>
      </c>
      <c r="K7" s="110">
        <f>IFERROR(IF(J7/H7&gt;12250, 9800*H7, J7*0.8), 0)</f>
        <v>72000</v>
      </c>
      <c r="L7" s="1"/>
    </row>
    <row r="8" spans="1:14" ht="28.2" customHeight="1">
      <c r="A8" s="178"/>
      <c r="B8" s="182"/>
      <c r="C8" s="99">
        <v>2</v>
      </c>
      <c r="D8" s="3" t="s">
        <v>14</v>
      </c>
      <c r="E8" s="4">
        <v>3</v>
      </c>
      <c r="F8" s="2">
        <v>44488</v>
      </c>
      <c r="G8" s="2">
        <v>44491</v>
      </c>
      <c r="H8" s="10">
        <v>20000</v>
      </c>
      <c r="I8" s="10">
        <v>1</v>
      </c>
      <c r="J8" s="56">
        <f>E8*H8*I8</f>
        <v>60000</v>
      </c>
      <c r="K8" s="110">
        <f>IFERROR(IF(J8/H8&gt;12250, 9800*H8, J8*0.8), 0)</f>
        <v>48000</v>
      </c>
      <c r="L8" s="1"/>
    </row>
    <row r="9" spans="1:14" ht="30.6" customHeight="1">
      <c r="A9" s="77"/>
      <c r="B9" s="78"/>
      <c r="C9" s="78"/>
      <c r="D9" s="78"/>
      <c r="E9" s="78"/>
      <c r="F9" s="78"/>
      <c r="G9" s="78"/>
      <c r="H9" s="147" t="s">
        <v>33</v>
      </c>
      <c r="I9" s="148"/>
      <c r="J9" s="42">
        <f>SUM(J5:J8)</f>
        <v>270000</v>
      </c>
      <c r="K9" s="110">
        <f>SUM(K5:K8)</f>
        <v>216000</v>
      </c>
      <c r="L9" s="117"/>
    </row>
    <row r="10" spans="1:14" ht="21.6" customHeight="1">
      <c r="L10" s="11"/>
    </row>
    <row r="11" spans="1:14" ht="35.4" customHeight="1">
      <c r="A11" s="165" t="s">
        <v>21</v>
      </c>
      <c r="B11" s="166"/>
      <c r="C11" s="69" t="s">
        <v>49</v>
      </c>
      <c r="D11" s="167" t="s">
        <v>54</v>
      </c>
      <c r="E11" s="168"/>
      <c r="F11" s="169" t="s">
        <v>42</v>
      </c>
      <c r="G11" s="170"/>
      <c r="H11" s="47" t="s">
        <v>23</v>
      </c>
      <c r="I11" s="46" t="s">
        <v>43</v>
      </c>
      <c r="J11" s="46" t="s">
        <v>15</v>
      </c>
      <c r="K11" s="47" t="s">
        <v>45</v>
      </c>
      <c r="L11" s="48" t="s">
        <v>0</v>
      </c>
    </row>
    <row r="12" spans="1:14" ht="28.2" customHeight="1">
      <c r="A12" s="183" t="s">
        <v>27</v>
      </c>
      <c r="B12" s="120" t="s">
        <v>10</v>
      </c>
      <c r="C12" s="188">
        <v>1</v>
      </c>
      <c r="D12" s="53" t="s">
        <v>46</v>
      </c>
      <c r="E12" s="54"/>
      <c r="F12" s="143" t="s">
        <v>39</v>
      </c>
      <c r="G12" s="151"/>
      <c r="H12" s="60">
        <v>30000</v>
      </c>
      <c r="I12" s="9">
        <v>6</v>
      </c>
      <c r="J12" s="80">
        <f t="shared" ref="J12:J22" si="1">H12*I12</f>
        <v>180000</v>
      </c>
      <c r="K12" s="111">
        <f>IFERROR(IF(J12*0.8/I12&gt;30000, 30000*I12, ROUNDDOWN(J12*0.8, 0)), 0)</f>
        <v>144000</v>
      </c>
      <c r="L12" s="88" t="s">
        <v>51</v>
      </c>
    </row>
    <row r="13" spans="1:14" ht="28.2" customHeight="1">
      <c r="A13" s="184"/>
      <c r="B13" s="121"/>
      <c r="C13" s="189"/>
      <c r="D13" s="53" t="s">
        <v>50</v>
      </c>
      <c r="E13" s="55"/>
      <c r="F13" s="131">
        <v>46318</v>
      </c>
      <c r="G13" s="132"/>
      <c r="H13" s="60">
        <v>30000</v>
      </c>
      <c r="I13" s="9">
        <v>4</v>
      </c>
      <c r="J13" s="79">
        <f t="shared" si="1"/>
        <v>120000</v>
      </c>
      <c r="K13" s="111">
        <f>IFERROR(IF(J13*0.8/I13&gt;30000, 30000*I13, ROUNDDOWN(J13*0.8, 0)), 0)</f>
        <v>96000</v>
      </c>
      <c r="L13" s="88" t="s">
        <v>51</v>
      </c>
    </row>
    <row r="14" spans="1:14" ht="28.2" customHeight="1">
      <c r="A14" s="184"/>
      <c r="B14" s="122"/>
      <c r="C14" s="22"/>
      <c r="D14" s="53"/>
      <c r="E14" s="54"/>
      <c r="F14" s="143"/>
      <c r="G14" s="151"/>
      <c r="H14" s="86">
        <v>0</v>
      </c>
      <c r="I14" s="58">
        <v>0</v>
      </c>
      <c r="J14" s="87">
        <f t="shared" si="1"/>
        <v>0</v>
      </c>
      <c r="K14" s="103">
        <f>IFERROR(IF(J14*0.8/I14&gt;30000, 30000*I14, ROUNDDOWN(J14*0.8, 0)), 0)</f>
        <v>0</v>
      </c>
      <c r="L14" s="88" t="s">
        <v>51</v>
      </c>
    </row>
    <row r="15" spans="1:14" ht="28.2" customHeight="1">
      <c r="A15" s="184"/>
      <c r="B15" s="186" t="s">
        <v>11</v>
      </c>
      <c r="C15" s="190">
        <v>2</v>
      </c>
      <c r="D15" s="139" t="s">
        <v>36</v>
      </c>
      <c r="E15" s="140"/>
      <c r="F15" s="127" t="s">
        <v>40</v>
      </c>
      <c r="G15" s="128"/>
      <c r="H15" s="61">
        <v>3000</v>
      </c>
      <c r="I15" s="52">
        <v>6</v>
      </c>
      <c r="J15" s="64">
        <f t="shared" si="1"/>
        <v>18000</v>
      </c>
      <c r="K15" s="112">
        <f>IFERROR(IF(J15*0.8/I15&gt;3500, 3500*I15, ROUNDDOWN(J15*0.8, 0)), 0)</f>
        <v>14400</v>
      </c>
      <c r="L15" s="69" t="s">
        <v>52</v>
      </c>
      <c r="M15" s="24"/>
    </row>
    <row r="16" spans="1:14" ht="28.2" customHeight="1">
      <c r="A16" s="184"/>
      <c r="B16" s="187"/>
      <c r="C16" s="191"/>
      <c r="D16" s="123" t="s">
        <v>37</v>
      </c>
      <c r="E16" s="124"/>
      <c r="F16" s="125">
        <v>46318</v>
      </c>
      <c r="G16" s="126"/>
      <c r="H16" s="61">
        <v>3000</v>
      </c>
      <c r="I16" s="52">
        <v>4</v>
      </c>
      <c r="J16" s="64">
        <f t="shared" si="1"/>
        <v>12000</v>
      </c>
      <c r="K16" s="112">
        <f>IFERROR(IF(J16*0.8/I16&gt;3500, 3500*I16, ROUNDDOWN(J16*0.8, 0)), 0)</f>
        <v>9600</v>
      </c>
      <c r="L16" s="69" t="s">
        <v>52</v>
      </c>
      <c r="M16" s="24"/>
      <c r="N16" s="25"/>
    </row>
    <row r="17" spans="1:19" ht="28.2" customHeight="1">
      <c r="A17" s="184"/>
      <c r="B17" s="141" t="s">
        <v>12</v>
      </c>
      <c r="C17" s="98">
        <v>2</v>
      </c>
      <c r="D17" s="53" t="s">
        <v>47</v>
      </c>
      <c r="E17" s="54"/>
      <c r="F17" s="131">
        <v>46314</v>
      </c>
      <c r="G17" s="132"/>
      <c r="H17" s="60">
        <v>8000</v>
      </c>
      <c r="I17" s="9">
        <v>4</v>
      </c>
      <c r="J17" s="79">
        <f t="shared" si="1"/>
        <v>32000</v>
      </c>
      <c r="K17" s="113">
        <f>IFERROR(IF(J17*0.8/I17&gt;5000, 5000*I17, ROUNDDOWN(J17*0.8, 0)), 0)</f>
        <v>20000</v>
      </c>
      <c r="L17" s="109" t="s">
        <v>53</v>
      </c>
      <c r="M17" s="24"/>
      <c r="N17" s="25"/>
    </row>
    <row r="18" spans="1:19" ht="28.2" customHeight="1">
      <c r="A18" s="184"/>
      <c r="B18" s="142"/>
      <c r="C18" s="17"/>
      <c r="D18" s="53"/>
      <c r="E18" s="55"/>
      <c r="F18" s="145"/>
      <c r="G18" s="146"/>
      <c r="H18" s="86">
        <v>0</v>
      </c>
      <c r="I18" s="58">
        <v>0</v>
      </c>
      <c r="J18" s="89">
        <f t="shared" si="1"/>
        <v>0</v>
      </c>
      <c r="K18" s="108">
        <f>IFERROR(IF(J18*0.8/I18&gt;5000, 5000*I18, ROUNDDOWN(J18*0.8, 0)), 0)</f>
        <v>0</v>
      </c>
      <c r="L18" s="109" t="s">
        <v>53</v>
      </c>
      <c r="M18" s="24"/>
      <c r="N18" s="25"/>
    </row>
    <row r="19" spans="1:19" ht="28.2" customHeight="1">
      <c r="A19" s="184"/>
      <c r="B19" s="26" t="s">
        <v>13</v>
      </c>
      <c r="C19" s="100">
        <v>2</v>
      </c>
      <c r="D19" s="127" t="s">
        <v>38</v>
      </c>
      <c r="E19" s="192"/>
      <c r="F19" s="125">
        <v>46356</v>
      </c>
      <c r="G19" s="126"/>
      <c r="H19" s="114">
        <v>6000</v>
      </c>
      <c r="I19" s="52">
        <v>4</v>
      </c>
      <c r="J19" s="64">
        <f t="shared" si="1"/>
        <v>24000</v>
      </c>
      <c r="K19" s="116">
        <f>ROUNDDOWN(J19*0.8,0)</f>
        <v>19200</v>
      </c>
      <c r="L19" s="69"/>
      <c r="M19" s="24"/>
      <c r="N19" s="25"/>
    </row>
    <row r="20" spans="1:19" ht="28.2" customHeight="1">
      <c r="A20" s="184"/>
      <c r="B20" s="28" t="s">
        <v>17</v>
      </c>
      <c r="C20" s="98">
        <v>2</v>
      </c>
      <c r="D20" s="129" t="s">
        <v>44</v>
      </c>
      <c r="E20" s="130"/>
      <c r="F20" s="131">
        <v>46315</v>
      </c>
      <c r="G20" s="132"/>
      <c r="H20" s="60">
        <v>30000</v>
      </c>
      <c r="I20" s="57">
        <v>1</v>
      </c>
      <c r="J20" s="79">
        <f t="shared" si="1"/>
        <v>30000</v>
      </c>
      <c r="K20" s="115">
        <f>ROUNDDOWN(J20*0.8,0)</f>
        <v>24000</v>
      </c>
      <c r="L20" s="93"/>
      <c r="M20" s="24"/>
      <c r="N20" s="25"/>
    </row>
    <row r="21" spans="1:19" ht="28.2" customHeight="1">
      <c r="A21" s="184"/>
      <c r="B21" s="149" t="s">
        <v>18</v>
      </c>
      <c r="C21" s="100">
        <v>3</v>
      </c>
      <c r="D21" s="161" t="s">
        <v>48</v>
      </c>
      <c r="E21" s="162"/>
      <c r="F21" s="163" t="s">
        <v>41</v>
      </c>
      <c r="G21" s="164"/>
      <c r="H21" s="62">
        <v>20000</v>
      </c>
      <c r="I21" s="63">
        <v>24</v>
      </c>
      <c r="J21" s="64">
        <f t="shared" si="1"/>
        <v>480000</v>
      </c>
      <c r="K21" s="116">
        <f>ROUNDDOWN(J21*0.8,0)</f>
        <v>384000</v>
      </c>
      <c r="L21" s="97"/>
      <c r="M21" s="24"/>
      <c r="N21" s="25"/>
    </row>
    <row r="22" spans="1:19" ht="28.2" customHeight="1">
      <c r="A22" s="185"/>
      <c r="B22" s="150"/>
      <c r="C22" s="27"/>
      <c r="D22" s="161"/>
      <c r="E22" s="162"/>
      <c r="F22" s="163"/>
      <c r="G22" s="164"/>
      <c r="H22" s="94">
        <v>0</v>
      </c>
      <c r="I22" s="95">
        <v>0</v>
      </c>
      <c r="J22" s="92">
        <f t="shared" si="1"/>
        <v>0</v>
      </c>
      <c r="K22" s="107">
        <f>ROUNDDOWN(J22*0.8,0)</f>
        <v>0</v>
      </c>
      <c r="L22" s="68"/>
      <c r="M22" s="24"/>
      <c r="N22" s="25"/>
    </row>
    <row r="23" spans="1:19" ht="30" customHeight="1">
      <c r="A23" s="45"/>
      <c r="B23" s="45"/>
      <c r="C23" s="45"/>
      <c r="D23" s="45"/>
      <c r="E23" s="45"/>
      <c r="F23" s="45"/>
      <c r="H23" s="147" t="s">
        <v>31</v>
      </c>
      <c r="I23" s="148"/>
      <c r="J23" s="67">
        <f>SUM(J12:J22)</f>
        <v>896000</v>
      </c>
      <c r="K23" s="92">
        <f>SUM(K12:K22)</f>
        <v>711200</v>
      </c>
      <c r="L23" s="118"/>
      <c r="M23" s="24"/>
      <c r="N23" s="25"/>
    </row>
    <row r="24" spans="1:19" ht="16.8" customHeight="1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1"/>
      <c r="L24" s="11"/>
      <c r="M24" s="24"/>
      <c r="N24" s="25"/>
    </row>
    <row r="25" spans="1:19" ht="34.799999999999997" customHeight="1">
      <c r="A25" s="165" t="s">
        <v>21</v>
      </c>
      <c r="B25" s="166"/>
      <c r="C25" s="69" t="s">
        <v>49</v>
      </c>
      <c r="D25" s="167" t="s">
        <v>26</v>
      </c>
      <c r="E25" s="168"/>
      <c r="F25" s="169" t="s">
        <v>42</v>
      </c>
      <c r="G25" s="170"/>
      <c r="H25" s="47" t="s">
        <v>23</v>
      </c>
      <c r="I25" s="20" t="s">
        <v>3</v>
      </c>
      <c r="J25" s="46" t="s">
        <v>15</v>
      </c>
      <c r="K25" s="47" t="s">
        <v>45</v>
      </c>
      <c r="L25" s="21" t="s">
        <v>0</v>
      </c>
      <c r="M25" s="24"/>
      <c r="N25" s="25"/>
    </row>
    <row r="26" spans="1:19" ht="28.2" customHeight="1">
      <c r="A26" s="50" t="s">
        <v>30</v>
      </c>
      <c r="B26" s="44" t="s">
        <v>29</v>
      </c>
      <c r="C26" s="49"/>
      <c r="D26" s="152"/>
      <c r="E26" s="153"/>
      <c r="F26" s="127"/>
      <c r="G26" s="128"/>
      <c r="H26" s="18">
        <v>0</v>
      </c>
      <c r="I26" s="32">
        <v>0</v>
      </c>
      <c r="J26" s="92">
        <f>H26*I26</f>
        <v>0</v>
      </c>
      <c r="K26" s="82">
        <f>ROUNDDOWN(J26*0.8,0)</f>
        <v>0</v>
      </c>
      <c r="L26" s="23"/>
      <c r="M26" s="24"/>
      <c r="N26" s="25"/>
    </row>
    <row r="27" spans="1:19" ht="30" customHeight="1">
      <c r="A27" s="154"/>
      <c r="B27" s="154"/>
      <c r="C27" s="154"/>
      <c r="D27" s="154"/>
      <c r="E27" s="154"/>
      <c r="F27" s="154"/>
      <c r="H27" s="155" t="s">
        <v>32</v>
      </c>
      <c r="I27" s="156"/>
      <c r="J27" s="40">
        <f>SUM(J26)</f>
        <v>0</v>
      </c>
      <c r="K27" s="82">
        <f>SUM(K26)</f>
        <v>0</v>
      </c>
      <c r="L27" s="119"/>
      <c r="M27" s="24"/>
      <c r="N27" s="25"/>
    </row>
    <row r="28" spans="1:19" ht="21" customHeight="1">
      <c r="B28" s="157" t="s">
        <v>1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24"/>
      <c r="N28" s="25"/>
    </row>
    <row r="29" spans="1:19" ht="36" customHeight="1">
      <c r="J29" s="46" t="s">
        <v>15</v>
      </c>
      <c r="K29" s="46" t="s">
        <v>45</v>
      </c>
      <c r="L29" s="21" t="s">
        <v>0</v>
      </c>
      <c r="N29" s="33"/>
      <c r="O29" s="33"/>
      <c r="P29" s="33"/>
      <c r="Q29" s="33"/>
      <c r="R29" s="33"/>
      <c r="S29" s="34"/>
    </row>
    <row r="30" spans="1:19" ht="28.5" customHeight="1">
      <c r="D30" s="158" t="s">
        <v>28</v>
      </c>
      <c r="E30" s="159"/>
      <c r="F30" s="159"/>
      <c r="G30" s="159"/>
      <c r="H30" s="159"/>
      <c r="I30" s="160"/>
      <c r="J30" s="41">
        <f>J9+J23+J27</f>
        <v>1166000</v>
      </c>
      <c r="K30" s="85">
        <f>K9+K23+K27</f>
        <v>927200</v>
      </c>
      <c r="L30" s="19"/>
    </row>
    <row r="31" spans="1:19" ht="14.25" customHeight="1">
      <c r="B31" s="33"/>
      <c r="C31" s="33"/>
      <c r="D31" s="33"/>
      <c r="E31" s="33"/>
      <c r="F31" s="35"/>
      <c r="G31" s="35"/>
      <c r="H31" s="35"/>
      <c r="I31" s="35"/>
      <c r="J31" s="33"/>
      <c r="K31" s="34"/>
      <c r="L31" s="24"/>
    </row>
    <row r="32" spans="1:19" ht="36" hidden="1" customHeight="1">
      <c r="F32" s="138" t="s">
        <v>4</v>
      </c>
      <c r="G32" s="138"/>
      <c r="H32" s="138"/>
      <c r="I32" s="138"/>
      <c r="J32" s="36"/>
      <c r="K32" s="37">
        <f>K30</f>
        <v>927200</v>
      </c>
      <c r="L32" s="38"/>
      <c r="M32" s="38"/>
      <c r="N32" s="38"/>
      <c r="O32" s="38"/>
    </row>
    <row r="33" spans="2:16" ht="14.25" customHeight="1" thickBot="1">
      <c r="B33" s="33"/>
      <c r="C33" s="33"/>
      <c r="D33" s="33"/>
      <c r="E33" s="33"/>
      <c r="F33" s="33"/>
      <c r="G33" s="33"/>
      <c r="H33" s="33"/>
      <c r="I33" s="33"/>
      <c r="J33" s="33"/>
      <c r="K33" s="34"/>
      <c r="L33" s="24"/>
    </row>
    <row r="34" spans="2:16" ht="36" customHeight="1" thickBot="1">
      <c r="E34" s="39"/>
      <c r="F34" s="39"/>
      <c r="G34" s="39"/>
      <c r="H34" s="39"/>
      <c r="I34" s="136" t="s">
        <v>34</v>
      </c>
      <c r="J34" s="137"/>
      <c r="K34" s="134">
        <f>IF(K30&gt;1000001,1000000,ROUNDDOWN(K30,-3))</f>
        <v>927000</v>
      </c>
      <c r="L34" s="135"/>
      <c r="M34" s="51"/>
      <c r="N34" s="51"/>
      <c r="O34" s="51"/>
      <c r="P34" s="51"/>
    </row>
    <row r="35" spans="2:16" ht="48" customHeight="1">
      <c r="D35" s="101"/>
      <c r="E35" s="101"/>
      <c r="F35" s="101"/>
      <c r="H35" s="133" t="s">
        <v>35</v>
      </c>
      <c r="I35" s="133"/>
      <c r="J35" s="133"/>
      <c r="K35" s="133"/>
      <c r="L35" s="133"/>
      <c r="M35" s="51"/>
      <c r="N35" s="51"/>
      <c r="O35" s="51"/>
      <c r="P35" s="51"/>
    </row>
    <row r="36" spans="2:16">
      <c r="D36" s="133"/>
      <c r="E36" s="133"/>
      <c r="F36" s="133"/>
      <c r="G36" s="133"/>
      <c r="H36" s="133"/>
      <c r="I36" s="133"/>
      <c r="J36" s="133"/>
      <c r="K36" s="133"/>
      <c r="L36" s="133"/>
    </row>
  </sheetData>
  <mergeCells count="51">
    <mergeCell ref="B2:L2"/>
    <mergeCell ref="A4:B4"/>
    <mergeCell ref="D4:E4"/>
    <mergeCell ref="A5:A8"/>
    <mergeCell ref="B5:B6"/>
    <mergeCell ref="D5:E5"/>
    <mergeCell ref="D6:E6"/>
    <mergeCell ref="B7:B8"/>
    <mergeCell ref="H9:I9"/>
    <mergeCell ref="A11:B11"/>
    <mergeCell ref="D11:E11"/>
    <mergeCell ref="F11:G11"/>
    <mergeCell ref="A12:A22"/>
    <mergeCell ref="B12:B14"/>
    <mergeCell ref="F12:G12"/>
    <mergeCell ref="F13:G13"/>
    <mergeCell ref="F14:G14"/>
    <mergeCell ref="B15:B16"/>
    <mergeCell ref="D15:E15"/>
    <mergeCell ref="F15:G15"/>
    <mergeCell ref="D16:E16"/>
    <mergeCell ref="F16:G16"/>
    <mergeCell ref="B17:B18"/>
    <mergeCell ref="F17:G17"/>
    <mergeCell ref="F18:G18"/>
    <mergeCell ref="B21:B22"/>
    <mergeCell ref="D21:E21"/>
    <mergeCell ref="F21:G21"/>
    <mergeCell ref="D22:E22"/>
    <mergeCell ref="F22:G22"/>
    <mergeCell ref="F25:G25"/>
    <mergeCell ref="D26:E26"/>
    <mergeCell ref="F26:G26"/>
    <mergeCell ref="D20:E20"/>
    <mergeCell ref="F20:G20"/>
    <mergeCell ref="H35:L35"/>
    <mergeCell ref="D36:L36"/>
    <mergeCell ref="C12:C13"/>
    <mergeCell ref="C15:C16"/>
    <mergeCell ref="D19:E19"/>
    <mergeCell ref="F19:G19"/>
    <mergeCell ref="A27:F27"/>
    <mergeCell ref="H27:I27"/>
    <mergeCell ref="B28:L28"/>
    <mergeCell ref="D30:I30"/>
    <mergeCell ref="F32:I32"/>
    <mergeCell ref="I34:J34"/>
    <mergeCell ref="K34:L34"/>
    <mergeCell ref="H23:I23"/>
    <mergeCell ref="A25:B25"/>
    <mergeCell ref="D25:E25"/>
  </mergeCells>
  <phoneticPr fontId="1"/>
  <pageMargins left="0.7" right="0.7" top="0.75" bottom="0.75" header="0.3" footer="0.3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26365-E163-461E-A4F4-0EDEECF20682}">
  <sheetPr>
    <tabColor rgb="FFFFFF00"/>
  </sheetPr>
  <dimension ref="A1:S36"/>
  <sheetViews>
    <sheetView tabSelected="1" view="pageBreakPreview" topLeftCell="A22" zoomScale="115" zoomScaleNormal="100" zoomScaleSheetLayoutView="115" workbookViewId="0">
      <selection activeCell="F29" sqref="F29"/>
    </sheetView>
  </sheetViews>
  <sheetFormatPr defaultColWidth="9" defaultRowHeight="12"/>
  <cols>
    <col min="1" max="1" width="3.77734375" style="11" customWidth="1"/>
    <col min="2" max="2" width="3.6640625" style="11" customWidth="1"/>
    <col min="3" max="3" width="5.44140625" style="11" customWidth="1"/>
    <col min="4" max="4" width="24.77734375" style="11" bestFit="1" customWidth="1"/>
    <col min="5" max="5" width="8.88671875" style="11" customWidth="1"/>
    <col min="6" max="7" width="13.21875" style="11" customWidth="1"/>
    <col min="8" max="8" width="11.33203125" style="11" customWidth="1"/>
    <col min="9" max="9" width="10.33203125" style="11" customWidth="1"/>
    <col min="10" max="11" width="12.6640625" style="11" customWidth="1"/>
    <col min="12" max="12" width="14.6640625" style="39" bestFit="1" customWidth="1"/>
    <col min="13" max="13" width="8.44140625" style="11" customWidth="1"/>
    <col min="14" max="14" width="11.21875" style="11" customWidth="1"/>
    <col min="15" max="16384" width="9" style="11"/>
  </cols>
  <sheetData>
    <row r="1" spans="1:14" ht="15.6" customHeight="1">
      <c r="A1" s="43" t="s">
        <v>19</v>
      </c>
    </row>
    <row r="2" spans="1:14" ht="28.5" customHeight="1">
      <c r="B2" s="171" t="s">
        <v>20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2"/>
      <c r="N2" s="13"/>
    </row>
    <row r="3" spans="1:14" ht="18.75" customHeight="1"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  <c r="M3" s="16"/>
      <c r="N3" s="16"/>
    </row>
    <row r="4" spans="1:14" ht="37.799999999999997" customHeight="1">
      <c r="A4" s="172" t="s">
        <v>21</v>
      </c>
      <c r="B4" s="173"/>
      <c r="C4" s="69" t="s">
        <v>49</v>
      </c>
      <c r="D4" s="174" t="s">
        <v>22</v>
      </c>
      <c r="E4" s="175"/>
      <c r="F4" s="69" t="s">
        <v>24</v>
      </c>
      <c r="G4" s="69" t="s">
        <v>25</v>
      </c>
      <c r="H4" s="70" t="s">
        <v>23</v>
      </c>
      <c r="I4" s="70" t="s">
        <v>16</v>
      </c>
      <c r="J4" s="69" t="s">
        <v>15</v>
      </c>
      <c r="K4" s="70" t="s">
        <v>45</v>
      </c>
      <c r="L4" s="70" t="s">
        <v>2</v>
      </c>
    </row>
    <row r="5" spans="1:14" ht="28.2" customHeight="1">
      <c r="A5" s="176" t="s">
        <v>7</v>
      </c>
      <c r="B5" s="179" t="s">
        <v>8</v>
      </c>
      <c r="C5" s="5"/>
      <c r="D5" s="180"/>
      <c r="E5" s="181"/>
      <c r="F5" s="71"/>
      <c r="G5" s="71"/>
      <c r="H5" s="72"/>
      <c r="I5" s="58"/>
      <c r="J5" s="65">
        <f>H5*I5</f>
        <v>0</v>
      </c>
      <c r="K5" s="83">
        <f>J5*0.8</f>
        <v>0</v>
      </c>
      <c r="L5" s="8"/>
    </row>
    <row r="6" spans="1:14" ht="28.2" customHeight="1">
      <c r="A6" s="177"/>
      <c r="B6" s="179"/>
      <c r="C6" s="5"/>
      <c r="D6" s="180"/>
      <c r="E6" s="181"/>
      <c r="F6" s="71"/>
      <c r="G6" s="71"/>
      <c r="H6" s="72"/>
      <c r="I6" s="58"/>
      <c r="J6" s="65">
        <f>H6*I6</f>
        <v>0</v>
      </c>
      <c r="K6" s="83">
        <f t="shared" ref="K6" si="0">J6*0.8</f>
        <v>0</v>
      </c>
      <c r="L6" s="8"/>
    </row>
    <row r="7" spans="1:14" ht="28.2" customHeight="1">
      <c r="A7" s="177"/>
      <c r="B7" s="182" t="s">
        <v>9</v>
      </c>
      <c r="C7" s="73"/>
      <c r="D7" s="74"/>
      <c r="E7" s="75">
        <v>1</v>
      </c>
      <c r="F7" s="76"/>
      <c r="G7" s="76"/>
      <c r="H7" s="59"/>
      <c r="I7" s="59"/>
      <c r="J7" s="66">
        <f>E7*H7*I7</f>
        <v>0</v>
      </c>
      <c r="K7" s="84">
        <f>IFERROR(IF(J7/H7&gt;12250, 9800*H7, J7*0.8), 0)</f>
        <v>0</v>
      </c>
      <c r="L7" s="1"/>
    </row>
    <row r="8" spans="1:14" ht="28.2" customHeight="1">
      <c r="A8" s="178"/>
      <c r="B8" s="182"/>
      <c r="C8" s="73"/>
      <c r="D8" s="74"/>
      <c r="E8" s="75">
        <v>0</v>
      </c>
      <c r="F8" s="76"/>
      <c r="G8" s="76"/>
      <c r="H8" s="59"/>
      <c r="I8" s="59"/>
      <c r="J8" s="66">
        <f>E8*H8*I8</f>
        <v>0</v>
      </c>
      <c r="K8" s="84">
        <f>IFERROR(IF(J8/H8&gt;12250, 9800*H8, J8*0.8), 0)</f>
        <v>0</v>
      </c>
      <c r="L8" s="1"/>
    </row>
    <row r="9" spans="1:14" ht="30.6" customHeight="1">
      <c r="A9" s="77"/>
      <c r="B9" s="78"/>
      <c r="C9" s="78"/>
      <c r="D9" s="78"/>
      <c r="E9" s="78"/>
      <c r="F9" s="78"/>
      <c r="G9" s="78"/>
      <c r="H9" s="147" t="s">
        <v>33</v>
      </c>
      <c r="I9" s="148"/>
      <c r="J9" s="67">
        <f>SUM(J5:J8)</f>
        <v>0</v>
      </c>
      <c r="K9" s="84">
        <f>SUM(K5:K8)</f>
        <v>0</v>
      </c>
      <c r="L9" s="117"/>
    </row>
    <row r="10" spans="1:14" ht="21.6" customHeight="1">
      <c r="L10" s="11"/>
    </row>
    <row r="11" spans="1:14" ht="35.4" customHeight="1">
      <c r="A11" s="165" t="s">
        <v>21</v>
      </c>
      <c r="B11" s="166"/>
      <c r="C11" s="69" t="s">
        <v>49</v>
      </c>
      <c r="D11" s="167" t="s">
        <v>54</v>
      </c>
      <c r="E11" s="168"/>
      <c r="F11" s="169" t="s">
        <v>42</v>
      </c>
      <c r="G11" s="170"/>
      <c r="H11" s="47" t="s">
        <v>23</v>
      </c>
      <c r="I11" s="46" t="s">
        <v>43</v>
      </c>
      <c r="J11" s="46" t="s">
        <v>15</v>
      </c>
      <c r="K11" s="47" t="s">
        <v>45</v>
      </c>
      <c r="L11" s="48" t="s">
        <v>0</v>
      </c>
    </row>
    <row r="12" spans="1:14" ht="28.2" customHeight="1">
      <c r="A12" s="183" t="s">
        <v>27</v>
      </c>
      <c r="B12" s="120" t="s">
        <v>10</v>
      </c>
      <c r="C12" s="22"/>
      <c r="D12" s="53"/>
      <c r="E12" s="54"/>
      <c r="F12" s="143"/>
      <c r="G12" s="151"/>
      <c r="H12" s="86">
        <v>0</v>
      </c>
      <c r="I12" s="58">
        <v>0</v>
      </c>
      <c r="J12" s="87">
        <f t="shared" ref="J12:J22" si="1">H12*I12</f>
        <v>0</v>
      </c>
      <c r="K12" s="103">
        <f>IFERROR(IF(J12*0.8/I12&gt;30000, 30000*I12, ROUNDDOWN(J12*0.8, 0)), 0)</f>
        <v>0</v>
      </c>
      <c r="L12" s="88" t="s">
        <v>51</v>
      </c>
    </row>
    <row r="13" spans="1:14" ht="28.2" customHeight="1">
      <c r="A13" s="184"/>
      <c r="B13" s="121"/>
      <c r="C13" s="22"/>
      <c r="D13" s="53"/>
      <c r="E13" s="55"/>
      <c r="F13" s="131"/>
      <c r="G13" s="132"/>
      <c r="H13" s="86">
        <v>0</v>
      </c>
      <c r="I13" s="58">
        <v>0</v>
      </c>
      <c r="J13" s="89">
        <f t="shared" si="1"/>
        <v>0</v>
      </c>
      <c r="K13" s="103">
        <f>IFERROR(IF(J13*0.8/I13&gt;30000, 30000*I13, ROUNDDOWN(J13*0.8, 0)), 0)</f>
        <v>0</v>
      </c>
      <c r="L13" s="88" t="s">
        <v>51</v>
      </c>
    </row>
    <row r="14" spans="1:14" ht="28.2" customHeight="1">
      <c r="A14" s="184"/>
      <c r="B14" s="122"/>
      <c r="C14" s="22"/>
      <c r="D14" s="53"/>
      <c r="E14" s="54"/>
      <c r="F14" s="143"/>
      <c r="G14" s="151"/>
      <c r="H14" s="86">
        <v>0</v>
      </c>
      <c r="I14" s="58">
        <v>0</v>
      </c>
      <c r="J14" s="87">
        <f t="shared" si="1"/>
        <v>0</v>
      </c>
      <c r="K14" s="103">
        <f>IFERROR(IF(J14*0.8/I14&gt;30000, 30000*I14, ROUNDDOWN(J14*0.8, 0)), 0)</f>
        <v>0</v>
      </c>
      <c r="L14" s="88" t="s">
        <v>51</v>
      </c>
    </row>
    <row r="15" spans="1:14" ht="28.2" customHeight="1">
      <c r="A15" s="184"/>
      <c r="B15" s="186" t="s">
        <v>11</v>
      </c>
      <c r="C15" s="20"/>
      <c r="D15" s="139"/>
      <c r="E15" s="140"/>
      <c r="F15" s="127"/>
      <c r="G15" s="128"/>
      <c r="H15" s="90">
        <v>0</v>
      </c>
      <c r="I15" s="91">
        <v>0</v>
      </c>
      <c r="J15" s="92">
        <f t="shared" si="1"/>
        <v>0</v>
      </c>
      <c r="K15" s="104">
        <f>IFERROR(IF(J15*0.8/I15&gt;3500, 3500*I15, ROUNDDOWN(J15*0.8, 0)), 0)</f>
        <v>0</v>
      </c>
      <c r="L15" s="69" t="s">
        <v>52</v>
      </c>
      <c r="M15" s="24"/>
    </row>
    <row r="16" spans="1:14" ht="28.2" customHeight="1">
      <c r="A16" s="184"/>
      <c r="B16" s="187"/>
      <c r="C16" s="20"/>
      <c r="D16" s="123"/>
      <c r="E16" s="124"/>
      <c r="F16" s="125"/>
      <c r="G16" s="126"/>
      <c r="H16" s="90">
        <v>0</v>
      </c>
      <c r="I16" s="91">
        <v>0</v>
      </c>
      <c r="J16" s="92">
        <f t="shared" si="1"/>
        <v>0</v>
      </c>
      <c r="K16" s="104">
        <f>IFERROR(IF(J16*0.8/I16&gt;3500, 3500*I16, ROUNDDOWN(J16*0.8, 0)), 0)</f>
        <v>0</v>
      </c>
      <c r="L16" s="69" t="s">
        <v>52</v>
      </c>
      <c r="M16" s="24"/>
      <c r="N16" s="25"/>
    </row>
    <row r="17" spans="1:19" ht="28.2" customHeight="1">
      <c r="A17" s="184"/>
      <c r="B17" s="141" t="s">
        <v>12</v>
      </c>
      <c r="C17" s="17"/>
      <c r="D17" s="143"/>
      <c r="E17" s="144"/>
      <c r="F17" s="131"/>
      <c r="G17" s="132"/>
      <c r="H17" s="86">
        <v>0</v>
      </c>
      <c r="I17" s="58">
        <v>0</v>
      </c>
      <c r="J17" s="89">
        <f t="shared" si="1"/>
        <v>0</v>
      </c>
      <c r="K17" s="108">
        <f>IFERROR(IF(J17*0.8/I17&gt;5000, 5000*I17, ROUNDDOWN(J17*0.8, 0)), 0)</f>
        <v>0</v>
      </c>
      <c r="L17" s="109" t="s">
        <v>53</v>
      </c>
      <c r="M17" s="24"/>
      <c r="N17" s="25"/>
    </row>
    <row r="18" spans="1:19" ht="28.2" customHeight="1">
      <c r="A18" s="184"/>
      <c r="B18" s="142"/>
      <c r="C18" s="17"/>
      <c r="D18" s="53"/>
      <c r="E18" s="55"/>
      <c r="F18" s="145"/>
      <c r="G18" s="146"/>
      <c r="H18" s="86">
        <v>0</v>
      </c>
      <c r="I18" s="58">
        <v>0</v>
      </c>
      <c r="J18" s="89">
        <f t="shared" si="1"/>
        <v>0</v>
      </c>
      <c r="K18" s="108">
        <f>IFERROR(IF(J18*0.8/I18&gt;5000, 5000*I18, ROUNDDOWN(J18*0.8, 0)), 0)</f>
        <v>0</v>
      </c>
      <c r="L18" s="109" t="s">
        <v>53</v>
      </c>
      <c r="M18" s="24"/>
      <c r="N18" s="25"/>
    </row>
    <row r="19" spans="1:19" ht="28.2" customHeight="1">
      <c r="A19" s="184"/>
      <c r="B19" s="26" t="s">
        <v>13</v>
      </c>
      <c r="C19" s="27"/>
      <c r="D19" s="123"/>
      <c r="E19" s="124"/>
      <c r="F19" s="125"/>
      <c r="G19" s="126"/>
      <c r="H19" s="90">
        <v>0</v>
      </c>
      <c r="I19" s="102">
        <v>0</v>
      </c>
      <c r="J19" s="92">
        <f t="shared" si="1"/>
        <v>0</v>
      </c>
      <c r="K19" s="106">
        <f>ROUNDDOWN(J19*0.8,0)</f>
        <v>0</v>
      </c>
      <c r="L19" s="69"/>
      <c r="M19" s="24"/>
      <c r="N19" s="25"/>
    </row>
    <row r="20" spans="1:19" ht="28.2" customHeight="1">
      <c r="A20" s="184"/>
      <c r="B20" s="28" t="s">
        <v>17</v>
      </c>
      <c r="C20" s="17"/>
      <c r="D20" s="129"/>
      <c r="E20" s="130"/>
      <c r="F20" s="131"/>
      <c r="G20" s="132"/>
      <c r="H20" s="86">
        <v>0</v>
      </c>
      <c r="I20" s="72">
        <v>0</v>
      </c>
      <c r="J20" s="89">
        <f t="shared" si="1"/>
        <v>0</v>
      </c>
      <c r="K20" s="105">
        <f>ROUNDDOWN(J20*0.8,0)</f>
        <v>0</v>
      </c>
      <c r="L20" s="93"/>
      <c r="M20" s="24"/>
      <c r="N20" s="25"/>
    </row>
    <row r="21" spans="1:19" ht="28.2" customHeight="1">
      <c r="A21" s="184"/>
      <c r="B21" s="149" t="s">
        <v>18</v>
      </c>
      <c r="C21" s="27"/>
      <c r="D21" s="123"/>
      <c r="E21" s="124"/>
      <c r="F21" s="125"/>
      <c r="G21" s="126"/>
      <c r="H21" s="96">
        <v>0</v>
      </c>
      <c r="I21" s="95">
        <v>0</v>
      </c>
      <c r="J21" s="92">
        <f t="shared" si="1"/>
        <v>0</v>
      </c>
      <c r="K21" s="106">
        <f>ROUNDDOWN(J21*0.8,0)</f>
        <v>0</v>
      </c>
      <c r="L21" s="97"/>
      <c r="M21" s="24"/>
      <c r="N21" s="25"/>
    </row>
    <row r="22" spans="1:19" ht="28.2" customHeight="1">
      <c r="A22" s="185"/>
      <c r="B22" s="150"/>
      <c r="C22" s="27"/>
      <c r="D22" s="161"/>
      <c r="E22" s="162"/>
      <c r="F22" s="163"/>
      <c r="G22" s="164"/>
      <c r="H22" s="94">
        <v>0</v>
      </c>
      <c r="I22" s="95">
        <v>0</v>
      </c>
      <c r="J22" s="92">
        <f t="shared" si="1"/>
        <v>0</v>
      </c>
      <c r="K22" s="107">
        <f>ROUNDDOWN(J22*0.8,0)</f>
        <v>0</v>
      </c>
      <c r="L22" s="68"/>
      <c r="M22" s="24"/>
      <c r="N22" s="25"/>
    </row>
    <row r="23" spans="1:19" ht="30" customHeight="1">
      <c r="A23" s="45"/>
      <c r="B23" s="45"/>
      <c r="C23" s="45"/>
      <c r="D23" s="45"/>
      <c r="E23" s="45"/>
      <c r="F23" s="45"/>
      <c r="H23" s="147" t="s">
        <v>31</v>
      </c>
      <c r="I23" s="148"/>
      <c r="J23" s="67">
        <f>SUM(J12:J22)</f>
        <v>0</v>
      </c>
      <c r="K23" s="92">
        <f>SUM(K12:K22)</f>
        <v>0</v>
      </c>
      <c r="L23" s="118"/>
      <c r="M23" s="24"/>
      <c r="N23" s="25"/>
    </row>
    <row r="24" spans="1:19" ht="16.8" customHeight="1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1"/>
      <c r="L24" s="11"/>
      <c r="M24" s="24"/>
      <c r="N24" s="25"/>
    </row>
    <row r="25" spans="1:19" ht="36" customHeight="1">
      <c r="A25" s="165" t="s">
        <v>21</v>
      </c>
      <c r="B25" s="166"/>
      <c r="C25" s="69" t="s">
        <v>49</v>
      </c>
      <c r="D25" s="167" t="s">
        <v>26</v>
      </c>
      <c r="E25" s="168"/>
      <c r="F25" s="169" t="s">
        <v>42</v>
      </c>
      <c r="G25" s="170"/>
      <c r="H25" s="47" t="s">
        <v>23</v>
      </c>
      <c r="I25" s="20" t="s">
        <v>3</v>
      </c>
      <c r="J25" s="46" t="s">
        <v>15</v>
      </c>
      <c r="K25" s="47" t="s">
        <v>45</v>
      </c>
      <c r="L25" s="21" t="s">
        <v>0</v>
      </c>
      <c r="M25" s="24"/>
      <c r="N25" s="25"/>
    </row>
    <row r="26" spans="1:19" ht="28.2" customHeight="1">
      <c r="A26" s="50" t="s">
        <v>30</v>
      </c>
      <c r="B26" s="44" t="s">
        <v>29</v>
      </c>
      <c r="C26" s="49"/>
      <c r="D26" s="152"/>
      <c r="E26" s="153"/>
      <c r="F26" s="127"/>
      <c r="G26" s="128"/>
      <c r="H26" s="18">
        <v>0</v>
      </c>
      <c r="I26" s="32">
        <v>0</v>
      </c>
      <c r="J26" s="92">
        <f>H26*I26</f>
        <v>0</v>
      </c>
      <c r="K26" s="82">
        <f>ROUNDDOWN(J26*0.8,0)</f>
        <v>0</v>
      </c>
      <c r="L26" s="23"/>
      <c r="M26" s="24"/>
      <c r="N26" s="25"/>
    </row>
    <row r="27" spans="1:19" ht="30" customHeight="1">
      <c r="A27" s="154"/>
      <c r="B27" s="154"/>
      <c r="C27" s="154"/>
      <c r="D27" s="154"/>
      <c r="E27" s="154"/>
      <c r="F27" s="154"/>
      <c r="H27" s="155" t="s">
        <v>32</v>
      </c>
      <c r="I27" s="156"/>
      <c r="J27" s="40">
        <f>SUM(J26)</f>
        <v>0</v>
      </c>
      <c r="K27" s="82">
        <f>SUM(K26)</f>
        <v>0</v>
      </c>
      <c r="L27" s="119"/>
      <c r="M27" s="24"/>
      <c r="N27" s="25"/>
    </row>
    <row r="28" spans="1:19" ht="21" customHeight="1">
      <c r="B28" s="157" t="s">
        <v>1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24"/>
      <c r="N28" s="25"/>
    </row>
    <row r="29" spans="1:19" ht="36" customHeight="1">
      <c r="J29" s="46" t="s">
        <v>15</v>
      </c>
      <c r="K29" s="46" t="s">
        <v>45</v>
      </c>
      <c r="L29" s="21" t="s">
        <v>0</v>
      </c>
      <c r="N29" s="33"/>
      <c r="O29" s="33"/>
      <c r="P29" s="33"/>
      <c r="Q29" s="33"/>
      <c r="R29" s="33"/>
      <c r="S29" s="34"/>
    </row>
    <row r="30" spans="1:19" ht="28.5" customHeight="1">
      <c r="D30" s="158" t="s">
        <v>28</v>
      </c>
      <c r="E30" s="159"/>
      <c r="F30" s="159"/>
      <c r="G30" s="159"/>
      <c r="H30" s="159"/>
      <c r="I30" s="160"/>
      <c r="J30" s="41">
        <f>J9+J23+J27</f>
        <v>0</v>
      </c>
      <c r="K30" s="85">
        <f>K9+K23+K27</f>
        <v>0</v>
      </c>
      <c r="L30" s="19"/>
    </row>
    <row r="31" spans="1:19" ht="14.25" customHeight="1">
      <c r="B31" s="33"/>
      <c r="C31" s="33"/>
      <c r="D31" s="33"/>
      <c r="E31" s="33"/>
      <c r="F31" s="35"/>
      <c r="G31" s="35"/>
      <c r="H31" s="35"/>
      <c r="I31" s="35"/>
      <c r="J31" s="33"/>
      <c r="K31" s="34"/>
      <c r="L31" s="24"/>
    </row>
    <row r="32" spans="1:19" ht="36" hidden="1" customHeight="1">
      <c r="F32" s="138" t="s">
        <v>4</v>
      </c>
      <c r="G32" s="138"/>
      <c r="H32" s="138"/>
      <c r="I32" s="138"/>
      <c r="J32" s="36"/>
      <c r="K32" s="37">
        <f>K30</f>
        <v>0</v>
      </c>
      <c r="L32" s="38"/>
      <c r="M32" s="38"/>
      <c r="N32" s="38"/>
      <c r="O32" s="38"/>
    </row>
    <row r="33" spans="2:16" ht="14.25" customHeight="1" thickBot="1">
      <c r="B33" s="33"/>
      <c r="C33" s="33"/>
      <c r="D33" s="33"/>
      <c r="E33" s="33"/>
      <c r="F33" s="33"/>
      <c r="G33" s="33"/>
      <c r="H33" s="33"/>
      <c r="I33" s="33"/>
      <c r="J33" s="33"/>
      <c r="K33" s="34"/>
      <c r="L33" s="24"/>
    </row>
    <row r="34" spans="2:16" ht="36" customHeight="1" thickBot="1">
      <c r="E34" s="39"/>
      <c r="F34" s="39"/>
      <c r="G34" s="39"/>
      <c r="H34" s="39"/>
      <c r="I34" s="136" t="s">
        <v>34</v>
      </c>
      <c r="J34" s="137"/>
      <c r="K34" s="134">
        <f>IF(K30&gt;1000001,1000000,ROUNDDOWN(K30,-3))</f>
        <v>0</v>
      </c>
      <c r="L34" s="135"/>
      <c r="M34" s="51"/>
      <c r="N34" s="51"/>
      <c r="O34" s="51"/>
      <c r="P34" s="51"/>
    </row>
    <row r="35" spans="2:16" ht="48" customHeight="1">
      <c r="D35" s="101"/>
      <c r="E35" s="101"/>
      <c r="F35" s="101"/>
      <c r="H35" s="133" t="s">
        <v>35</v>
      </c>
      <c r="I35" s="133"/>
      <c r="J35" s="133"/>
      <c r="K35" s="133"/>
      <c r="L35" s="133"/>
      <c r="M35" s="51"/>
      <c r="N35" s="51"/>
      <c r="O35" s="51"/>
      <c r="P35" s="51"/>
    </row>
    <row r="36" spans="2:16">
      <c r="D36" s="133"/>
      <c r="E36" s="133"/>
      <c r="F36" s="133"/>
      <c r="G36" s="133"/>
      <c r="H36" s="133"/>
      <c r="I36" s="133"/>
      <c r="J36" s="133"/>
      <c r="K36" s="133"/>
      <c r="L36" s="133"/>
    </row>
  </sheetData>
  <mergeCells count="50">
    <mergeCell ref="A11:B11"/>
    <mergeCell ref="D11:E11"/>
    <mergeCell ref="F11:G11"/>
    <mergeCell ref="F16:G16"/>
    <mergeCell ref="B2:L2"/>
    <mergeCell ref="A4:B4"/>
    <mergeCell ref="D4:E4"/>
    <mergeCell ref="A5:A8"/>
    <mergeCell ref="B5:B6"/>
    <mergeCell ref="D5:E5"/>
    <mergeCell ref="D6:E6"/>
    <mergeCell ref="B7:B8"/>
    <mergeCell ref="A12:A22"/>
    <mergeCell ref="F12:G12"/>
    <mergeCell ref="F13:G13"/>
    <mergeCell ref="B15:B16"/>
    <mergeCell ref="D36:L36"/>
    <mergeCell ref="H9:I9"/>
    <mergeCell ref="B21:B22"/>
    <mergeCell ref="F14:G14"/>
    <mergeCell ref="D26:E26"/>
    <mergeCell ref="F26:G26"/>
    <mergeCell ref="A27:F27"/>
    <mergeCell ref="H27:I27"/>
    <mergeCell ref="B28:L28"/>
    <mergeCell ref="D30:I30"/>
    <mergeCell ref="D22:E22"/>
    <mergeCell ref="F22:G22"/>
    <mergeCell ref="H23:I23"/>
    <mergeCell ref="A25:B25"/>
    <mergeCell ref="D25:E25"/>
    <mergeCell ref="F25:G25"/>
    <mergeCell ref="H35:L35"/>
    <mergeCell ref="K34:L34"/>
    <mergeCell ref="I34:J34"/>
    <mergeCell ref="F32:I32"/>
    <mergeCell ref="D15:E15"/>
    <mergeCell ref="D17:E17"/>
    <mergeCell ref="F17:G17"/>
    <mergeCell ref="F18:G18"/>
    <mergeCell ref="B12:B14"/>
    <mergeCell ref="D16:E16"/>
    <mergeCell ref="D19:E19"/>
    <mergeCell ref="D21:E21"/>
    <mergeCell ref="F21:G21"/>
    <mergeCell ref="F15:G15"/>
    <mergeCell ref="F19:G19"/>
    <mergeCell ref="D20:E20"/>
    <mergeCell ref="F20:G20"/>
    <mergeCell ref="B17:B18"/>
  </mergeCells>
  <phoneticPr fontId="1"/>
  <pageMargins left="0.7" right="0.7" top="0.75" bottom="0.75" header="0.3" footer="0.3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補助金概算内訳書（記入例）</vt:lpstr>
      <vt:lpstr>補助金概算内訳書（提出用）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2019-03-28T09:44:38Z</dcterms:created>
  <dcterms:modified xsi:type="dcterms:W3CDTF">2026-04-24T03:58:26Z</dcterms:modified>
</cp:coreProperties>
</file>